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28695" yWindow="-105" windowWidth="21810" windowHeight="13710"/>
  </bookViews>
  <sheets>
    <sheet name="Foglio1" sheetId="5" r:id="rId1"/>
    <sheet name="Foglio2" sheetId="8" r:id="rId2"/>
    <sheet name="Foglio3" sheetId="9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5"/>
  <c r="D50"/>
  <c r="E50" s="1"/>
  <c r="F50" s="1"/>
  <c r="H50" s="1"/>
  <c r="G51"/>
  <c r="D35"/>
  <c r="I50" l="1"/>
  <c r="D30"/>
  <c r="D32" s="1"/>
  <c r="C48"/>
  <c r="D48"/>
  <c r="C47"/>
  <c r="D47"/>
  <c r="C44"/>
  <c r="D44"/>
  <c r="C45"/>
  <c r="D45"/>
  <c r="C46"/>
  <c r="D46"/>
  <c r="C49"/>
  <c r="D49"/>
  <c r="D26"/>
  <c r="D25"/>
  <c r="D24"/>
  <c r="D23"/>
  <c r="D21"/>
  <c r="D22"/>
  <c r="J32" l="1"/>
  <c r="J33" s="1"/>
  <c r="J34" s="1"/>
  <c r="D33"/>
  <c r="E49"/>
  <c r="F49" s="1"/>
  <c r="H49" s="1"/>
  <c r="I49" s="1"/>
  <c r="E44"/>
  <c r="F44" s="1"/>
  <c r="H44" s="1"/>
  <c r="E46"/>
  <c r="F46" s="1"/>
  <c r="H46" s="1"/>
  <c r="I46" s="1"/>
  <c r="E48"/>
  <c r="F48" s="1"/>
  <c r="E45"/>
  <c r="F45" s="1"/>
  <c r="H45" s="1"/>
  <c r="I45" s="1"/>
  <c r="E47"/>
  <c r="F47" s="1"/>
  <c r="D27"/>
  <c r="D38"/>
  <c r="D36"/>
  <c r="I44" l="1"/>
  <c r="F55"/>
  <c r="F56" s="1"/>
  <c r="H47"/>
  <c r="H51" s="1"/>
  <c r="F64" l="1"/>
  <c r="F61"/>
  <c r="F62" s="1"/>
  <c r="I47"/>
  <c r="I51" s="1"/>
  <c r="F57" l="1"/>
  <c r="F58" s="1"/>
</calcChain>
</file>

<file path=xl/sharedStrings.xml><?xml version="1.0" encoding="utf-8"?>
<sst xmlns="http://schemas.openxmlformats.org/spreadsheetml/2006/main" count="97" uniqueCount="73">
  <si>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</si>
  <si>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</si>
  <si>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</si>
  <si>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</si>
  <si>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</si>
  <si>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</si>
  <si>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</si>
  <si>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</si>
  <si>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</si>
  <si>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</si>
  <si>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</si>
  <si>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</si>
  <si>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</si>
  <si>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</si>
  <si>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</si>
  <si>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</si>
  <si>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</si>
  <si>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</si>
  <si>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</si>
  <si>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</si>
  <si>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</si>
  <si>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</si>
  <si>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</si>
  <si>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</si>
  <si>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</si>
  <si>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</si>
  <si>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</si>
  <si>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</si>
  <si>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</si>
  <si>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</si>
  <si>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eventuale finanziamento in deroga unioni fino a 38.000,00 euro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</si>
  <si>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</si>
  <si>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</si>
  <si>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</si>
  <si>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</si>
  <si>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</si>
  <si>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</si>
  <si>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</si>
  <si>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</si>
  <si>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</si>
  <si>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spesa personale disponibile per nuove assunzioni rispetto al limite calcolata all'anno di riferimento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</si>
  <si>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</si>
  <si>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</si>
  <si>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</si>
  <si>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</si>
  <si>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</si>
  <si>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</si>
  <si>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</si>
  <si>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eventuali voci di spesa del personale da decurtare</t>
  </si>
  <si>
    <t>spesa turn over non utilizzato intervenuto successivamente all'anno preso a base di calcolo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</si>
  <si>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</si>
  <si>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</si>
  <si>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</si>
  <si>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</si>
  <si>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proiezioni della spesa di personale sulle annualità successive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</si>
  <si>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</si>
  <si>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</si>
  <si>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</si>
  <si>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</si>
  <si>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</si>
  <si>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</si>
  <si>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media triennio 2011/2013 al netto delle componenti escluse</t>
  </si>
  <si>
    <t>*Ai fini della compilazione vanno inseriti i dati in tutte le celle di colore verde, le celle di colore rosso invece sono campi calcolati</t>
  </si>
  <si>
    <t>spesa di personale ai sensi dell'art. 33 DL 34/2019</t>
  </si>
  <si>
    <t>spesa del personale lorda senza IRAP anno 2018 (ai sensi del DL 34/2019)</t>
  </si>
  <si>
    <t>margine nuova spesa di personale rispetto al limite dell'anno di riferimento</t>
  </si>
  <si>
    <t>spesa di personale ai sensi dell'art. 1 c. 557 o 562 della L. 296/2006</t>
  </si>
  <si>
    <t>Dirigenti</t>
  </si>
  <si>
    <t>NUOVA PROGRAMMAZIONE TRIENNALE DELLE ASSUNZIONI DI PERSONALE DEL COMUNE DI TOFFIA - ANNUALITA' 2024</t>
  </si>
  <si>
    <t>spesa del personale lorda senza IRAP prevista anno corrente (2024)</t>
  </si>
  <si>
    <t>spesa del personale lorda senza IRAP prevista anno successivo (2025)</t>
  </si>
  <si>
    <t>spesa personale prevista anno corrente (2024) al netto delle componenti escluse</t>
  </si>
  <si>
    <t>spesa del personale lorda senza IRAP anno di riferimento ( REND 2023)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</si>
</sst>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€-2]\ #,##0.00;[Red]\-[$€-2]\ #,##0.00"/>
    <numFmt numFmtId="165" formatCode="0.0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  <xf numFmtId="44" fontId="7" fillId="2" borderId="1" xfId="0" applyNumberFormat="1" applyFont="1" applyFill="1" applyBorder="1" applyAlignment="1" applyProtection="1">
      <alignment horizontal="left" vertical="top" wrapText="1"/>
      <protection locked="0"/>
    </xf>
    <xf numFmtId="9" fontId="7" fillId="2" borderId="1" xfId="0" applyNumberFormat="1" applyFont="1" applyFill="1" applyBorder="1" applyAlignment="1" applyProtection="1">
      <alignment horizontal="left" vertical="top" wrapText="1"/>
      <protection locked="0"/>
    </xf>
    <xf numFmtId="44" fontId="7" fillId="4" borderId="1" xfId="0" applyNumberFormat="1" applyFont="1" applyFill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10" fontId="8" fillId="4" borderId="1" xfId="2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43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43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43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44" fontId="12" fillId="6" borderId="7" xfId="1" applyFont="1" applyFill="1" applyBorder="1" applyAlignment="1" applyProtection="1">
      <alignment horizontal="left" vertical="top" wrapText="1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10" fontId="7" fillId="0" borderId="0" xfId="2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8">
    <cellStyle name="Calcolo 2" xfId="6"/>
    <cellStyle name="Collegamento ipertestuale" xfId="4" builtinId="8"/>
    <cellStyle name="Collegamento ipertestuale 2" xfId="7"/>
    <cellStyle name="Migliaia" xfId="3" builtinId="3"/>
    <cellStyle name="Normale" xfId="0" builtinId="0"/>
    <cellStyle name="Normale 2" xfId="5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topLeftCell="A13" zoomScale="115" zoomScaleNormal="115" workbookViewId="0">
      <selection activeCell="J48" sqref="J48"/>
    </sheetView>
  </sheetViews>
  <sheetFormatPr defaultColWidth="8.85546875" defaultRowHeight="12"/>
  <cols>
    <col min="1" max="1" width="15.28515625" style="1" customWidth="1"/>
    <col min="2" max="2" width="15.7109375" style="1" bestFit="1" customWidth="1"/>
    <col min="3" max="3" width="18.85546875" style="1" customWidth="1"/>
    <col min="4" max="4" width="14.85546875" style="1" customWidth="1"/>
    <col min="5" max="5" width="13.7109375" style="1" customWidth="1"/>
    <col min="6" max="6" width="13.28515625" style="1" customWidth="1"/>
    <col min="7" max="7" width="12.28515625" style="1" customWidth="1"/>
    <col min="8" max="8" width="13.28515625" style="1" customWidth="1"/>
    <col min="9" max="9" width="13.5703125" style="1" customWidth="1"/>
    <col min="10" max="10" width="13.7109375" style="1" customWidth="1"/>
    <col min="11" max="11" width="14" style="1" customWidth="1"/>
    <col min="12" max="12" width="20.85546875" style="1" customWidth="1"/>
    <col min="13" max="16384" width="8.85546875" style="1"/>
  </cols>
  <sheetData>
    <row r="1" spans="1:12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</row>
    <row r="3" spans="1:12" ht="12" customHeight="1">
      <c r="A3" s="56" t="s">
        <v>63</v>
      </c>
      <c r="B3" s="56"/>
      <c r="C3" s="56"/>
      <c r="D3" s="56"/>
      <c r="F3" s="56" t="s">
        <v>66</v>
      </c>
      <c r="G3" s="56"/>
      <c r="H3" s="56"/>
      <c r="I3" s="56"/>
      <c r="J3" s="56"/>
    </row>
    <row r="4" spans="1:12">
      <c r="A4" s="49" t="s">
        <v>72</v>
      </c>
      <c r="B4" s="50"/>
      <c r="C4" s="51"/>
      <c r="D4" s="2">
        <v>191217.5</v>
      </c>
      <c r="F4" s="49" t="s">
        <v>61</v>
      </c>
      <c r="G4" s="50"/>
      <c r="H4" s="50"/>
      <c r="I4" s="51"/>
      <c r="J4" s="2">
        <v>255929.34</v>
      </c>
    </row>
    <row r="5" spans="1:12" ht="12" customHeight="1">
      <c r="A5" s="49" t="s">
        <v>69</v>
      </c>
      <c r="B5" s="50"/>
      <c r="C5" s="51"/>
      <c r="D5" s="2">
        <v>199659.54</v>
      </c>
      <c r="F5" s="49" t="s">
        <v>71</v>
      </c>
      <c r="G5" s="50"/>
      <c r="H5" s="50"/>
      <c r="I5" s="51"/>
      <c r="J5" s="2">
        <v>199659.54</v>
      </c>
    </row>
    <row r="6" spans="1:12" ht="12" customHeight="1">
      <c r="A6" s="49" t="s">
        <v>70</v>
      </c>
      <c r="B6" s="50"/>
      <c r="C6" s="51"/>
      <c r="D6" s="2">
        <v>176360.88</v>
      </c>
      <c r="F6" s="62" t="s">
        <v>64</v>
      </c>
      <c r="G6" s="62"/>
      <c r="H6" s="62"/>
      <c r="I6" s="62"/>
      <c r="J6" s="39">
        <v>215480.66</v>
      </c>
    </row>
    <row r="8" spans="1:12">
      <c r="A8" s="58" t="s">
        <v>16</v>
      </c>
      <c r="B8" s="59"/>
      <c r="C8" s="3" t="s">
        <v>26</v>
      </c>
      <c r="D8" s="58" t="s">
        <v>27</v>
      </c>
      <c r="E8" s="59"/>
      <c r="F8" s="3">
        <v>2020</v>
      </c>
      <c r="G8" s="3">
        <v>2021</v>
      </c>
      <c r="H8" s="3">
        <v>2022</v>
      </c>
      <c r="I8" s="3">
        <v>2023</v>
      </c>
      <c r="J8" s="3">
        <v>2024</v>
      </c>
      <c r="K8" s="4"/>
      <c r="L8" s="4"/>
    </row>
    <row r="9" spans="1:12">
      <c r="A9" s="49" t="s">
        <v>17</v>
      </c>
      <c r="B9" s="51"/>
      <c r="C9" s="5">
        <v>0.29499999999999998</v>
      </c>
      <c r="D9" s="49" t="s">
        <v>17</v>
      </c>
      <c r="E9" s="51"/>
      <c r="F9" s="6">
        <v>0.23</v>
      </c>
      <c r="G9" s="6">
        <v>0.28999999999999998</v>
      </c>
      <c r="H9" s="6">
        <v>0.33</v>
      </c>
      <c r="I9" s="6">
        <v>0.34</v>
      </c>
      <c r="J9" s="6">
        <v>0.35</v>
      </c>
      <c r="K9" s="4"/>
      <c r="L9" s="4"/>
    </row>
    <row r="10" spans="1:12">
      <c r="A10" s="49" t="s">
        <v>18</v>
      </c>
      <c r="B10" s="51"/>
      <c r="C10" s="5">
        <v>0.28599999999999998</v>
      </c>
      <c r="D10" s="49" t="s">
        <v>18</v>
      </c>
      <c r="E10" s="51"/>
      <c r="F10" s="6">
        <v>0.23</v>
      </c>
      <c r="G10" s="6">
        <v>0.28999999999999998</v>
      </c>
      <c r="H10" s="6">
        <v>0.33</v>
      </c>
      <c r="I10" s="6">
        <v>0.34</v>
      </c>
      <c r="J10" s="6">
        <v>0.35</v>
      </c>
      <c r="K10" s="4"/>
      <c r="L10" s="4"/>
    </row>
    <row r="11" spans="1:12">
      <c r="A11" s="49" t="s">
        <v>19</v>
      </c>
      <c r="B11" s="51"/>
      <c r="C11" s="5">
        <v>0.27600000000000002</v>
      </c>
      <c r="D11" s="49" t="s">
        <v>19</v>
      </c>
      <c r="E11" s="51"/>
      <c r="F11" s="6">
        <v>0.2</v>
      </c>
      <c r="G11" s="6">
        <v>0.25</v>
      </c>
      <c r="H11" s="6">
        <v>0.28000000000000003</v>
      </c>
      <c r="I11" s="6">
        <v>0.28999999999999998</v>
      </c>
      <c r="J11" s="6">
        <v>0.3</v>
      </c>
      <c r="K11" s="4"/>
      <c r="L11" s="4"/>
    </row>
    <row r="12" spans="1:12">
      <c r="A12" s="49" t="s">
        <v>20</v>
      </c>
      <c r="B12" s="51"/>
      <c r="C12" s="5">
        <v>0.27200000000000002</v>
      </c>
      <c r="D12" s="49" t="s">
        <v>20</v>
      </c>
      <c r="E12" s="51"/>
      <c r="F12" s="6">
        <v>0.19</v>
      </c>
      <c r="G12" s="6">
        <v>0.24</v>
      </c>
      <c r="H12" s="6">
        <v>0.26</v>
      </c>
      <c r="I12" s="6">
        <v>0.27</v>
      </c>
      <c r="J12" s="6">
        <v>0.28000000000000003</v>
      </c>
      <c r="K12" s="4"/>
      <c r="L12" s="4"/>
    </row>
    <row r="13" spans="1:12">
      <c r="A13" s="49" t="s">
        <v>21</v>
      </c>
      <c r="B13" s="51"/>
      <c r="C13" s="5">
        <v>0.26900000000000002</v>
      </c>
      <c r="D13" s="49" t="s">
        <v>21</v>
      </c>
      <c r="E13" s="51"/>
      <c r="F13" s="6">
        <v>0.17</v>
      </c>
      <c r="G13" s="6">
        <v>0.21</v>
      </c>
      <c r="H13" s="6">
        <v>0.24</v>
      </c>
      <c r="I13" s="6">
        <v>0.25</v>
      </c>
      <c r="J13" s="6">
        <v>0.26</v>
      </c>
      <c r="K13" s="4"/>
      <c r="L13" s="4"/>
    </row>
    <row r="14" spans="1:12">
      <c r="A14" s="49" t="s">
        <v>22</v>
      </c>
      <c r="B14" s="51"/>
      <c r="C14" s="5">
        <v>0.27</v>
      </c>
      <c r="D14" s="49" t="s">
        <v>22</v>
      </c>
      <c r="E14" s="51"/>
      <c r="F14" s="6">
        <v>0.09</v>
      </c>
      <c r="G14" s="6">
        <v>0.16</v>
      </c>
      <c r="H14" s="6">
        <v>0.19</v>
      </c>
      <c r="I14" s="6">
        <v>0.21</v>
      </c>
      <c r="J14" s="6">
        <v>0.22</v>
      </c>
    </row>
    <row r="15" spans="1:12">
      <c r="A15" s="49" t="s">
        <v>23</v>
      </c>
      <c r="B15" s="51"/>
      <c r="C15" s="5">
        <v>0.27600000000000002</v>
      </c>
      <c r="D15" s="49" t="s">
        <v>23</v>
      </c>
      <c r="E15" s="51"/>
      <c r="F15" s="6">
        <v>7.0000000000000007E-2</v>
      </c>
      <c r="G15" s="6">
        <v>0.12</v>
      </c>
      <c r="H15" s="6">
        <v>0.14000000000000001</v>
      </c>
      <c r="I15" s="6">
        <v>0.15</v>
      </c>
      <c r="J15" s="6">
        <v>0.16</v>
      </c>
    </row>
    <row r="16" spans="1:12">
      <c r="A16" s="49" t="s">
        <v>24</v>
      </c>
      <c r="B16" s="51"/>
      <c r="C16" s="5">
        <v>0.28799999999999998</v>
      </c>
      <c r="D16" s="49" t="s">
        <v>24</v>
      </c>
      <c r="E16" s="51"/>
      <c r="F16" s="6">
        <v>0.03</v>
      </c>
      <c r="G16" s="6">
        <v>0.06</v>
      </c>
      <c r="H16" s="6">
        <v>0.08</v>
      </c>
      <c r="I16" s="6">
        <v>0.09</v>
      </c>
      <c r="J16" s="6">
        <v>0.1</v>
      </c>
    </row>
    <row r="17" spans="1:12">
      <c r="A17" s="49" t="s">
        <v>25</v>
      </c>
      <c r="B17" s="51"/>
      <c r="C17" s="5">
        <v>0.253</v>
      </c>
      <c r="D17" s="49" t="s">
        <v>25</v>
      </c>
      <c r="E17" s="51"/>
      <c r="F17" s="6">
        <v>1.4999999999999999E-2</v>
      </c>
      <c r="G17" s="6">
        <v>0.03</v>
      </c>
      <c r="H17" s="6">
        <v>0.04</v>
      </c>
      <c r="I17" s="6">
        <v>4.4999999999999998E-2</v>
      </c>
      <c r="J17" s="6">
        <v>0.05</v>
      </c>
    </row>
    <row r="19" spans="1:12">
      <c r="A19" s="56" t="s">
        <v>35</v>
      </c>
      <c r="B19" s="56"/>
      <c r="C19" s="56"/>
      <c r="D19" s="56"/>
      <c r="G19" s="56" t="s">
        <v>28</v>
      </c>
      <c r="H19" s="56"/>
      <c r="I19" s="56"/>
      <c r="J19" s="56"/>
    </row>
    <row r="20" spans="1:12" ht="24">
      <c r="A20" s="7" t="s">
        <v>12</v>
      </c>
      <c r="B20" s="8" t="s">
        <v>44</v>
      </c>
      <c r="C20" s="7" t="s">
        <v>13</v>
      </c>
      <c r="D20" s="7" t="s">
        <v>14</v>
      </c>
      <c r="G20" s="45" t="s">
        <v>16</v>
      </c>
      <c r="H20" s="45"/>
      <c r="I20" s="45"/>
      <c r="J20" s="7" t="s">
        <v>26</v>
      </c>
    </row>
    <row r="21" spans="1:12">
      <c r="A21" s="7">
        <v>2019</v>
      </c>
      <c r="B21" s="9">
        <v>0</v>
      </c>
      <c r="C21" s="10">
        <v>1</v>
      </c>
      <c r="D21" s="11">
        <f t="shared" ref="D21:D26" si="0">C21*B21</f>
        <v>0</v>
      </c>
      <c r="G21" s="45" t="s">
        <v>17</v>
      </c>
      <c r="H21" s="45"/>
      <c r="I21" s="45"/>
      <c r="J21" s="6">
        <v>0.33500000000000002</v>
      </c>
    </row>
    <row r="22" spans="1:12">
      <c r="A22" s="7">
        <v>2018</v>
      </c>
      <c r="B22" s="9">
        <v>0</v>
      </c>
      <c r="C22" s="10">
        <v>1</v>
      </c>
      <c r="D22" s="11">
        <f t="shared" si="0"/>
        <v>0</v>
      </c>
      <c r="G22" s="45" t="s">
        <v>18</v>
      </c>
      <c r="H22" s="45"/>
      <c r="I22" s="45"/>
      <c r="J22" s="6">
        <v>0.32600000000000001</v>
      </c>
    </row>
    <row r="23" spans="1:12">
      <c r="A23" s="7">
        <v>2017</v>
      </c>
      <c r="B23" s="9">
        <v>0</v>
      </c>
      <c r="C23" s="10">
        <v>0.75</v>
      </c>
      <c r="D23" s="11">
        <f t="shared" si="0"/>
        <v>0</v>
      </c>
      <c r="G23" s="45" t="s">
        <v>19</v>
      </c>
      <c r="H23" s="45"/>
      <c r="I23" s="45"/>
      <c r="J23" s="6">
        <v>0.316</v>
      </c>
    </row>
    <row r="24" spans="1:12">
      <c r="A24" s="7">
        <v>2016</v>
      </c>
      <c r="B24" s="9">
        <v>0</v>
      </c>
      <c r="C24" s="10">
        <v>0.75</v>
      </c>
      <c r="D24" s="11">
        <f t="shared" si="0"/>
        <v>0</v>
      </c>
      <c r="G24" s="45" t="s">
        <v>20</v>
      </c>
      <c r="H24" s="45"/>
      <c r="I24" s="45"/>
      <c r="J24" s="6">
        <v>0.312</v>
      </c>
    </row>
    <row r="25" spans="1:12">
      <c r="A25" s="7">
        <v>2015</v>
      </c>
      <c r="B25" s="9">
        <v>0</v>
      </c>
      <c r="C25" s="10">
        <v>1</v>
      </c>
      <c r="D25" s="11">
        <f t="shared" si="0"/>
        <v>0</v>
      </c>
      <c r="G25" s="45" t="s">
        <v>21</v>
      </c>
      <c r="H25" s="45"/>
      <c r="I25" s="45"/>
      <c r="J25" s="6">
        <v>0.309</v>
      </c>
    </row>
    <row r="26" spans="1:12">
      <c r="A26" s="7">
        <v>2014</v>
      </c>
      <c r="B26" s="9">
        <v>0</v>
      </c>
      <c r="C26" s="10">
        <v>0.8</v>
      </c>
      <c r="D26" s="11">
        <f t="shared" si="0"/>
        <v>0</v>
      </c>
      <c r="G26" s="45" t="s">
        <v>22</v>
      </c>
      <c r="H26" s="45"/>
      <c r="I26" s="45"/>
      <c r="J26" s="6">
        <v>0.31</v>
      </c>
    </row>
    <row r="27" spans="1:12">
      <c r="A27" s="3" t="s">
        <v>4</v>
      </c>
      <c r="B27" s="3"/>
      <c r="C27" s="3"/>
      <c r="D27" s="12">
        <f>SUM(D21:D26)</f>
        <v>0</v>
      </c>
      <c r="G27" s="45" t="s">
        <v>23</v>
      </c>
      <c r="H27" s="45"/>
      <c r="I27" s="45"/>
      <c r="J27" s="6">
        <v>0.316</v>
      </c>
    </row>
    <row r="28" spans="1:12">
      <c r="G28" s="45" t="s">
        <v>24</v>
      </c>
      <c r="H28" s="45"/>
      <c r="I28" s="45"/>
      <c r="J28" s="6">
        <v>0.32800000000000001</v>
      </c>
    </row>
    <row r="29" spans="1:12">
      <c r="A29" s="46" t="s">
        <v>56</v>
      </c>
      <c r="B29" s="47"/>
      <c r="C29" s="48"/>
      <c r="D29" s="3" t="s">
        <v>15</v>
      </c>
      <c r="G29" s="45" t="s">
        <v>25</v>
      </c>
      <c r="H29" s="45"/>
      <c r="I29" s="45"/>
      <c r="J29" s="6">
        <v>0.29299999999999998</v>
      </c>
    </row>
    <row r="30" spans="1:12">
      <c r="A30" s="2">
        <v>695228.4</v>
      </c>
      <c r="B30" s="2">
        <v>651570.09</v>
      </c>
      <c r="C30" s="2">
        <v>869494.7</v>
      </c>
      <c r="D30" s="13">
        <f>AVERAGE(A30:C30)</f>
        <v>738764.39666666661</v>
      </c>
    </row>
    <row r="31" spans="1:12">
      <c r="A31" s="49" t="s">
        <v>60</v>
      </c>
      <c r="B31" s="50"/>
      <c r="C31" s="51"/>
      <c r="D31" s="2">
        <v>28090.89</v>
      </c>
      <c r="F31" s="49" t="s">
        <v>26</v>
      </c>
      <c r="G31" s="50"/>
      <c r="H31" s="50"/>
      <c r="I31" s="51"/>
      <c r="J31" s="14">
        <v>0.28599999999999998</v>
      </c>
      <c r="L31" s="4"/>
    </row>
    <row r="32" spans="1:12">
      <c r="A32" s="49" t="s">
        <v>32</v>
      </c>
      <c r="B32" s="50"/>
      <c r="C32" s="51"/>
      <c r="D32" s="13">
        <f>D30-D31</f>
        <v>710673.5066666666</v>
      </c>
      <c r="F32" s="64" t="s">
        <v>41</v>
      </c>
      <c r="G32" s="65"/>
      <c r="H32" s="65"/>
      <c r="I32" s="66"/>
      <c r="J32" s="15">
        <f>J31*D32</f>
        <v>203252.62290666663</v>
      </c>
    </row>
    <row r="33" spans="1:11">
      <c r="A33" s="52" t="s">
        <v>46</v>
      </c>
      <c r="B33" s="53"/>
      <c r="C33" s="54"/>
      <c r="D33" s="16">
        <f>IF(D32=0,0,D4/D32)</f>
        <v>0.26906518704613597</v>
      </c>
      <c r="F33" s="64" t="s">
        <v>47</v>
      </c>
      <c r="G33" s="65"/>
      <c r="H33" s="65"/>
      <c r="I33" s="66"/>
      <c r="J33" s="15">
        <f>IF(D4&lt;J32,D4+D35+D37,J32)</f>
        <v>266635.73100000003</v>
      </c>
    </row>
    <row r="34" spans="1:11" ht="12" customHeight="1">
      <c r="A34" s="49" t="s">
        <v>31</v>
      </c>
      <c r="B34" s="50"/>
      <c r="C34" s="51"/>
      <c r="D34" s="14">
        <v>0.35</v>
      </c>
      <c r="E34" s="33"/>
      <c r="F34" s="58" t="s">
        <v>42</v>
      </c>
      <c r="G34" s="63"/>
      <c r="H34" s="63"/>
      <c r="I34" s="59"/>
      <c r="J34" s="17">
        <f>IF((J33&lt;=J32),J33,J32)</f>
        <v>203252.62290666663</v>
      </c>
    </row>
    <row r="35" spans="1:11">
      <c r="A35" s="64" t="s">
        <v>29</v>
      </c>
      <c r="B35" s="65"/>
      <c r="C35" s="66"/>
      <c r="D35" s="15">
        <f>J6*D34</f>
        <v>75418.231</v>
      </c>
    </row>
    <row r="36" spans="1:11">
      <c r="A36" s="64" t="s">
        <v>45</v>
      </c>
      <c r="B36" s="65"/>
      <c r="C36" s="66"/>
      <c r="D36" s="18">
        <f>IF(D32=0,0,(D4+D35)/D32)</f>
        <v>0.37518737999763724</v>
      </c>
      <c r="F36" s="61" t="s">
        <v>36</v>
      </c>
      <c r="G36" s="61"/>
      <c r="H36" s="61"/>
      <c r="I36" s="61"/>
      <c r="J36" s="2">
        <v>0</v>
      </c>
    </row>
    <row r="37" spans="1:11" ht="12" customHeight="1">
      <c r="A37" s="49" t="s">
        <v>33</v>
      </c>
      <c r="B37" s="50"/>
      <c r="C37" s="51"/>
      <c r="D37" s="2">
        <v>0</v>
      </c>
      <c r="F37" s="61" t="s">
        <v>48</v>
      </c>
      <c r="G37" s="61"/>
      <c r="H37" s="61"/>
      <c r="I37" s="61"/>
      <c r="J37" s="2">
        <v>0</v>
      </c>
    </row>
    <row r="38" spans="1:11">
      <c r="A38" s="58" t="s">
        <v>45</v>
      </c>
      <c r="B38" s="63"/>
      <c r="C38" s="59"/>
      <c r="D38" s="34">
        <f>IF(D32=0,0,(D4+D35+D37)/D32)</f>
        <v>0.37518737999763724</v>
      </c>
      <c r="F38" s="61" t="s">
        <v>30</v>
      </c>
      <c r="G38" s="61"/>
      <c r="H38" s="61"/>
      <c r="I38" s="61"/>
      <c r="J38" s="2">
        <v>0</v>
      </c>
    </row>
    <row r="39" spans="1:11">
      <c r="A39" s="41" t="s">
        <v>57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1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1">
      <c r="A42" s="56" t="s">
        <v>43</v>
      </c>
      <c r="B42" s="56"/>
      <c r="C42" s="56"/>
      <c r="D42" s="56"/>
      <c r="E42" s="56"/>
      <c r="F42" s="56"/>
      <c r="G42" s="56"/>
      <c r="H42" s="56"/>
      <c r="I42" s="56"/>
    </row>
    <row r="43" spans="1:11" ht="24">
      <c r="A43" s="7" t="s">
        <v>7</v>
      </c>
      <c r="B43" s="7" t="s">
        <v>8</v>
      </c>
      <c r="C43" s="7" t="s">
        <v>9</v>
      </c>
      <c r="D43" s="7" t="s">
        <v>39</v>
      </c>
      <c r="E43" s="7" t="s">
        <v>39</v>
      </c>
      <c r="F43" s="7" t="s">
        <v>4</v>
      </c>
      <c r="G43" s="20" t="s">
        <v>10</v>
      </c>
      <c r="H43" s="7" t="s">
        <v>11</v>
      </c>
      <c r="I43" s="21" t="s">
        <v>38</v>
      </c>
    </row>
    <row r="44" spans="1:11">
      <c r="A44" s="7" t="s">
        <v>6</v>
      </c>
      <c r="B44" s="22">
        <v>18044.37</v>
      </c>
      <c r="C44" s="22">
        <f t="shared" ref="C44:C49" si="1">(B44/12)*13</f>
        <v>19548.067500000001</v>
      </c>
      <c r="D44" s="23">
        <f>26.68%</f>
        <v>0.26679999999999998</v>
      </c>
      <c r="E44" s="22">
        <f t="shared" ref="E44:E49" si="2">C44*D44</f>
        <v>5215.4244090000002</v>
      </c>
      <c r="F44" s="22">
        <f t="shared" ref="F44:F49" si="3">C44+E44</f>
        <v>24763.491909</v>
      </c>
      <c r="G44" s="24">
        <v>0</v>
      </c>
      <c r="H44" s="25">
        <f>G44*F44</f>
        <v>0</v>
      </c>
      <c r="I44" s="26">
        <f>H44+(C44*8.5%)*G44</f>
        <v>0</v>
      </c>
    </row>
    <row r="45" spans="1:11">
      <c r="A45" s="7" t="s">
        <v>1</v>
      </c>
      <c r="B45" s="22">
        <v>19034.509999999998</v>
      </c>
      <c r="C45" s="22">
        <f t="shared" si="1"/>
        <v>20620.719166666666</v>
      </c>
      <c r="D45" s="23">
        <f t="shared" ref="D45:D50" si="4">26.68%</f>
        <v>0.26679999999999998</v>
      </c>
      <c r="E45" s="22">
        <f t="shared" si="2"/>
        <v>5501.6078736666659</v>
      </c>
      <c r="F45" s="22">
        <f t="shared" si="3"/>
        <v>26122.32704033333</v>
      </c>
      <c r="G45" s="24">
        <v>0</v>
      </c>
      <c r="H45" s="25">
        <f t="shared" ref="H45:H46" si="5">G45*F45</f>
        <v>0</v>
      </c>
      <c r="I45" s="26">
        <f t="shared" ref="I45:I49" si="6">H45+(C45*8.5%)*G45</f>
        <v>0</v>
      </c>
      <c r="J45" s="4"/>
    </row>
    <row r="46" spans="1:11">
      <c r="A46" s="7" t="s">
        <v>0</v>
      </c>
      <c r="B46" s="22">
        <v>20072.88</v>
      </c>
      <c r="C46" s="22">
        <f t="shared" si="1"/>
        <v>21745.62</v>
      </c>
      <c r="D46" s="23">
        <f t="shared" si="4"/>
        <v>0.26679999999999998</v>
      </c>
      <c r="E46" s="22">
        <f t="shared" si="2"/>
        <v>5801.7314159999996</v>
      </c>
      <c r="F46" s="22">
        <f t="shared" si="3"/>
        <v>27547.351415999998</v>
      </c>
      <c r="G46" s="24">
        <v>0</v>
      </c>
      <c r="H46" s="25">
        <f t="shared" si="5"/>
        <v>0</v>
      </c>
      <c r="I46" s="26">
        <f t="shared" si="6"/>
        <v>0</v>
      </c>
    </row>
    <row r="47" spans="1:11">
      <c r="A47" s="7" t="s">
        <v>3</v>
      </c>
      <c r="B47" s="22">
        <v>21392.87</v>
      </c>
      <c r="C47" s="22">
        <f t="shared" si="1"/>
        <v>23175.609166666665</v>
      </c>
      <c r="D47" s="23">
        <f t="shared" si="4"/>
        <v>0.26679999999999998</v>
      </c>
      <c r="E47" s="22">
        <f t="shared" si="2"/>
        <v>6183.2525256666659</v>
      </c>
      <c r="F47" s="22">
        <f t="shared" si="3"/>
        <v>29358.861692333332</v>
      </c>
      <c r="G47" s="24">
        <v>0</v>
      </c>
      <c r="H47" s="25">
        <f>G47*F47</f>
        <v>0</v>
      </c>
      <c r="I47" s="26">
        <f t="shared" si="6"/>
        <v>0</v>
      </c>
    </row>
    <row r="48" spans="1:11">
      <c r="A48" s="7" t="s">
        <v>2</v>
      </c>
      <c r="B48" s="22">
        <v>23212.35</v>
      </c>
      <c r="C48" s="22">
        <f t="shared" si="1"/>
        <v>25146.712499999998</v>
      </c>
      <c r="D48" s="23">
        <f t="shared" si="4"/>
        <v>0.26679999999999998</v>
      </c>
      <c r="E48" s="22">
        <f t="shared" si="2"/>
        <v>6709.142894999999</v>
      </c>
      <c r="F48" s="22">
        <f t="shared" si="3"/>
        <v>31855.855394999999</v>
      </c>
      <c r="G48" s="24">
        <v>2768.02</v>
      </c>
      <c r="H48" s="25">
        <v>2768.02</v>
      </c>
      <c r="I48" s="26">
        <v>3003.3</v>
      </c>
      <c r="J48" s="40"/>
      <c r="K48" s="4"/>
    </row>
    <row r="49" spans="1:11">
      <c r="A49" s="7" t="s">
        <v>5</v>
      </c>
      <c r="B49" s="22">
        <v>26553.7</v>
      </c>
      <c r="C49" s="22">
        <f t="shared" si="1"/>
        <v>28766.508333333335</v>
      </c>
      <c r="D49" s="23">
        <f t="shared" si="4"/>
        <v>0.26679999999999998</v>
      </c>
      <c r="E49" s="22">
        <f t="shared" si="2"/>
        <v>7674.9044233333334</v>
      </c>
      <c r="F49" s="22">
        <f t="shared" si="3"/>
        <v>36441.412756666672</v>
      </c>
      <c r="G49" s="24">
        <v>0</v>
      </c>
      <c r="H49" s="25">
        <f t="shared" ref="H49" si="7">G49*F49</f>
        <v>0</v>
      </c>
      <c r="I49" s="26">
        <f t="shared" si="6"/>
        <v>0</v>
      </c>
    </row>
    <row r="50" spans="1:11">
      <c r="A50" s="7" t="s">
        <v>67</v>
      </c>
      <c r="B50" s="22">
        <v>0</v>
      </c>
      <c r="C50" s="22">
        <v>45260.77</v>
      </c>
      <c r="D50" s="23">
        <f t="shared" si="4"/>
        <v>0.26679999999999998</v>
      </c>
      <c r="E50" s="22">
        <f t="shared" ref="E50" si="8">C50*D50</f>
        <v>12075.573435999999</v>
      </c>
      <c r="F50" s="22">
        <f t="shared" ref="F50" si="9">C50+E50</f>
        <v>57336.343435999996</v>
      </c>
      <c r="G50" s="24">
        <v>0</v>
      </c>
      <c r="H50" s="25">
        <f t="shared" ref="H50" si="10">G50*F50</f>
        <v>0</v>
      </c>
      <c r="I50" s="26">
        <f t="shared" ref="I50" si="11">H50+(C50*8.5%)*G50</f>
        <v>0</v>
      </c>
    </row>
    <row r="51" spans="1:11">
      <c r="A51" s="56" t="s">
        <v>37</v>
      </c>
      <c r="B51" s="56"/>
      <c r="C51" s="56"/>
      <c r="D51" s="56"/>
      <c r="E51" s="56"/>
      <c r="F51" s="56"/>
      <c r="G51" s="27">
        <f>SUM(G44:G50)</f>
        <v>2768.02</v>
      </c>
      <c r="H51" s="12">
        <f>SUM(H44:H50)</f>
        <v>2768.02</v>
      </c>
      <c r="I51" s="28">
        <f>SUM(I44:I50)</f>
        <v>3003.3</v>
      </c>
    </row>
    <row r="52" spans="1:11">
      <c r="A52" s="29"/>
      <c r="B52" s="29"/>
      <c r="C52" s="29"/>
      <c r="D52" s="29"/>
      <c r="E52" s="29"/>
      <c r="F52" s="29"/>
      <c r="G52" s="30"/>
      <c r="I52" s="31"/>
    </row>
    <row r="53" spans="1:11">
      <c r="A53" s="46" t="s">
        <v>55</v>
      </c>
      <c r="B53" s="47"/>
      <c r="C53" s="47"/>
      <c r="D53" s="47"/>
      <c r="E53" s="47"/>
      <c r="F53" s="48"/>
      <c r="G53" s="30"/>
      <c r="I53" s="31"/>
      <c r="J53" s="4"/>
      <c r="K53" s="4"/>
    </row>
    <row r="54" spans="1:11">
      <c r="A54" s="55" t="s">
        <v>49</v>
      </c>
      <c r="B54" s="55"/>
      <c r="C54" s="55"/>
      <c r="D54" s="55"/>
      <c r="E54" s="55"/>
      <c r="F54" s="2">
        <v>0</v>
      </c>
      <c r="G54" s="30"/>
      <c r="I54" s="31"/>
      <c r="J54" s="4"/>
      <c r="K54" s="4"/>
    </row>
    <row r="55" spans="1:11" ht="12" customHeight="1">
      <c r="A55" s="55" t="s">
        <v>50</v>
      </c>
      <c r="B55" s="55"/>
      <c r="C55" s="55"/>
      <c r="D55" s="55"/>
      <c r="E55" s="55"/>
      <c r="F55" s="35">
        <f>J34-D4</f>
        <v>12035.122906666627</v>
      </c>
    </row>
    <row r="56" spans="1:11" ht="12" customHeight="1">
      <c r="A56" s="44" t="s">
        <v>40</v>
      </c>
      <c r="B56" s="44"/>
      <c r="C56" s="44"/>
      <c r="D56" s="44"/>
      <c r="E56" s="44"/>
      <c r="F56" s="32">
        <f>SUM(F54:F55)</f>
        <v>12035.122906666627</v>
      </c>
    </row>
    <row r="57" spans="1:11" ht="12" customHeight="1">
      <c r="A57" s="44" t="s">
        <v>51</v>
      </c>
      <c r="B57" s="44"/>
      <c r="C57" s="44"/>
      <c r="D57" s="44"/>
      <c r="E57" s="44"/>
      <c r="F57" s="32">
        <f>D4+J36+J38-J37-F54+H51</f>
        <v>193985.52</v>
      </c>
    </row>
    <row r="58" spans="1:11" ht="12" customHeight="1">
      <c r="A58" s="44" t="s">
        <v>65</v>
      </c>
      <c r="B58" s="44"/>
      <c r="C58" s="44"/>
      <c r="D58" s="44"/>
      <c r="E58" s="44"/>
      <c r="F58" s="32">
        <f>J34-F57</f>
        <v>9267.1029066666379</v>
      </c>
    </row>
    <row r="59" spans="1:11" ht="12" customHeight="1">
      <c r="A59" s="37"/>
      <c r="B59" s="37"/>
      <c r="C59" s="37"/>
      <c r="D59" s="37"/>
      <c r="E59" s="37"/>
    </row>
    <row r="60" spans="1:11" ht="12" customHeight="1">
      <c r="A60" s="46" t="s">
        <v>54</v>
      </c>
      <c r="B60" s="47"/>
      <c r="C60" s="47"/>
      <c r="D60" s="47"/>
      <c r="E60" s="47"/>
      <c r="F60" s="48"/>
    </row>
    <row r="61" spans="1:11" ht="12" customHeight="1">
      <c r="A61" s="42" t="s">
        <v>52</v>
      </c>
      <c r="B61" s="42"/>
      <c r="C61" s="42"/>
      <c r="D61" s="42"/>
      <c r="E61" s="42"/>
      <c r="F61" s="38">
        <f>D5+J36+J38-J37+H51</f>
        <v>202427.56</v>
      </c>
    </row>
    <row r="62" spans="1:11">
      <c r="A62" s="43" t="s">
        <v>58</v>
      </c>
      <c r="B62" s="43"/>
      <c r="C62" s="43"/>
      <c r="D62" s="43"/>
      <c r="E62" s="43"/>
      <c r="F62" s="36">
        <f>J34-F61</f>
        <v>825.06290666662971</v>
      </c>
    </row>
    <row r="63" spans="1:11" ht="12" customHeight="1">
      <c r="A63" s="43" t="s">
        <v>53</v>
      </c>
      <c r="B63" s="43"/>
      <c r="C63" s="43"/>
      <c r="D63" s="43"/>
      <c r="E63" s="43"/>
      <c r="F63" s="36">
        <f>D6+J36+J38-J37+(H51/2*12)</f>
        <v>192969</v>
      </c>
    </row>
    <row r="64" spans="1:11">
      <c r="A64" s="43" t="s">
        <v>59</v>
      </c>
      <c r="B64" s="43"/>
      <c r="C64" s="43"/>
      <c r="D64" s="43"/>
      <c r="E64" s="43"/>
      <c r="F64" s="36">
        <f>J34-F63</f>
        <v>10283.622906666627</v>
      </c>
    </row>
    <row r="66" spans="1:6" ht="12" customHeight="1">
      <c r="A66" s="41" t="s">
        <v>62</v>
      </c>
      <c r="B66" s="41"/>
      <c r="C66" s="41"/>
      <c r="D66" s="41"/>
      <c r="E66" s="41"/>
      <c r="F66" s="41"/>
    </row>
    <row r="67" spans="1:6">
      <c r="A67" s="60" t="s">
        <v>34</v>
      </c>
      <c r="B67" s="60"/>
    </row>
  </sheetData>
  <mergeCells count="73">
    <mergeCell ref="A32:C32"/>
    <mergeCell ref="F34:I34"/>
    <mergeCell ref="G27:I27"/>
    <mergeCell ref="A56:E56"/>
    <mergeCell ref="A36:C36"/>
    <mergeCell ref="A57:E57"/>
    <mergeCell ref="A3:D3"/>
    <mergeCell ref="F6:I6"/>
    <mergeCell ref="F3:J3"/>
    <mergeCell ref="A37:C37"/>
    <mergeCell ref="A38:C38"/>
    <mergeCell ref="D8:E8"/>
    <mergeCell ref="D9:E9"/>
    <mergeCell ref="F36:I36"/>
    <mergeCell ref="A34:C34"/>
    <mergeCell ref="A35:C35"/>
    <mergeCell ref="F31:I31"/>
    <mergeCell ref="F32:I32"/>
    <mergeCell ref="F33:I33"/>
    <mergeCell ref="G22:I22"/>
    <mergeCell ref="G23:I23"/>
    <mergeCell ref="A67:B67"/>
    <mergeCell ref="D10:E10"/>
    <mergeCell ref="D11:E11"/>
    <mergeCell ref="D12:E12"/>
    <mergeCell ref="D13:E13"/>
    <mergeCell ref="D14:E14"/>
    <mergeCell ref="A42:I42"/>
    <mergeCell ref="D15:E15"/>
    <mergeCell ref="D16:E16"/>
    <mergeCell ref="D17:E17"/>
    <mergeCell ref="G20:I20"/>
    <mergeCell ref="G21:I21"/>
    <mergeCell ref="A51:F51"/>
    <mergeCell ref="F37:I37"/>
    <mergeCell ref="F38:I38"/>
    <mergeCell ref="A39:J39"/>
    <mergeCell ref="A1:J1"/>
    <mergeCell ref="A19:D19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4:B14"/>
    <mergeCell ref="A5:C5"/>
    <mergeCell ref="A6:C6"/>
    <mergeCell ref="G24:I24"/>
    <mergeCell ref="G25:I25"/>
    <mergeCell ref="A15:B15"/>
    <mergeCell ref="A16:B16"/>
    <mergeCell ref="A17:B17"/>
    <mergeCell ref="G19:J19"/>
    <mergeCell ref="A66:F66"/>
    <mergeCell ref="A61:E61"/>
    <mergeCell ref="A62:E62"/>
    <mergeCell ref="A58:E58"/>
    <mergeCell ref="G26:I26"/>
    <mergeCell ref="A63:E63"/>
    <mergeCell ref="A64:E64"/>
    <mergeCell ref="A60:F60"/>
    <mergeCell ref="A53:F53"/>
    <mergeCell ref="A31:C31"/>
    <mergeCell ref="A33:C33"/>
    <mergeCell ref="A29:C29"/>
    <mergeCell ref="G28:I28"/>
    <mergeCell ref="G29:I29"/>
    <mergeCell ref="A55:E55"/>
    <mergeCell ref="A54:E54"/>
  </mergeCells>
  <hyperlinks>
    <hyperlink ref="A67" r:id="rId1"/>
  </hyperlinks>
  <pageMargins left="0.23622047244094491" right="0.23622047244094491" top="0.74803149606299213" bottom="0.74803149606299213" header="0.31496062992125984" footer="0.31496062992125984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2024-08-30T08:33:31Z</dcterms:modified>
</cp:coreProperties>
</file>